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16" yWindow="61636" windowWidth="41460" windowHeight="23480" activeTab="0"/>
  </bookViews>
  <sheets>
    <sheet name="Accuport 432-1 Step T-A IC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robrown</author>
  </authors>
  <commentList>
    <comment ref="A5" authorId="0">
      <text>
        <r>
          <rPr>
            <b/>
            <sz val="8"/>
            <rFont val="Tahoma"/>
            <family val="0"/>
          </rPr>
          <t>Machine burdern rate in dollars per hour.
Example: $60.00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AMEC drill insert item number.
Example: 152T-0100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Cost in dollars of T-A drill insert.
Example: $35.00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Number of holes drilled with new T-A drill insert. 
Example: 1000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Cost in dollars to regrind T-A drill insert.
Example: $17.00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T-A drill holder item number.
Example: 24020S-100L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Cost in dollars for AMEC holder.
Example: $185.00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Accuport or IC item number.
Example: TCMT 21.52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Cost in dollars for each insert.
Example: $12.00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Number of holes processed per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Total holes processed per insert (Insert Life x Number of Indexes).
Auto calculation.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Step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E59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I59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I36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Solid drill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0"/>
          </rPr>
          <t>Solid drill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>Solid drill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Cost in dollars for each drill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0"/>
          </rPr>
          <t>Cost in dollars for each drill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0"/>
          </rPr>
          <t>Cost in dollars for each drill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Number of holes processed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Number of holes processed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0"/>
          </rPr>
          <t>Number of holes processed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I47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I48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I49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I50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I51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I52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I53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E54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I54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E55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I55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E56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I56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E57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I57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Time in seconds to complete operation, including tool index.
Auto calculation.</t>
        </r>
        <r>
          <rPr>
            <sz val="8"/>
            <rFont val="Tahoma"/>
            <family val="0"/>
          </rPr>
          <t xml:space="preserve">
</t>
        </r>
      </text>
    </comment>
    <comment ref="E60" authorId="0">
      <text>
        <r>
          <rPr>
            <b/>
            <sz val="8"/>
            <rFont val="Tahoma"/>
            <family val="0"/>
          </rPr>
          <t>Time in seconds to complete operation, including tool index.
Auto calculation.</t>
        </r>
        <r>
          <rPr>
            <sz val="8"/>
            <rFont val="Tahoma"/>
            <family val="0"/>
          </rPr>
          <t xml:space="preserve">
</t>
        </r>
      </text>
    </comment>
    <comment ref="I60" authorId="0">
      <text>
        <r>
          <rPr>
            <b/>
            <sz val="8"/>
            <rFont val="Tahoma"/>
            <family val="0"/>
          </rPr>
          <t>Time in seconds to complete operation, including tool index.
Auto calculation.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E61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I61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E62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I62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E63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I63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 xml:space="preserve">Number of holes processed in day, week, month, year, or lot.
Example: 50000 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Repeat of field above for AMEC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E69" authorId="0">
      <text>
        <r>
          <rPr>
            <b/>
            <sz val="8"/>
            <rFont val="Tahoma"/>
            <family val="0"/>
          </rPr>
          <t>Repeat of field above for competitive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E71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E73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Dollar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Percent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E58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I58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<sst xmlns="http://schemas.openxmlformats.org/spreadsheetml/2006/main" count="127" uniqueCount="58">
  <si>
    <t>Accuport 432/1 Step T-A ICS Cost Per Hole</t>
  </si>
  <si>
    <t>Machine $ Hour</t>
  </si>
  <si>
    <t>AMEC Process</t>
  </si>
  <si>
    <t xml:space="preserve">T-A Drill Insert Item Number </t>
  </si>
  <si>
    <t>Accuport/Step Insert Item Number</t>
  </si>
  <si>
    <t>Inserts per Step (1 Minimum)</t>
  </si>
  <si>
    <t>T-A Drill Insert Cost</t>
  </si>
  <si>
    <t>Accuport/Step Insert Cost</t>
  </si>
  <si>
    <t>T-A Drill Insert Life (# of Holes)</t>
  </si>
  <si>
    <t>Accuport/Step Insert Life/Index</t>
  </si>
  <si>
    <t>Regrind Cost</t>
  </si>
  <si>
    <t>Number of Indexes (1 Minimum)</t>
  </si>
  <si>
    <t>Regrind Life</t>
  </si>
  <si>
    <t>Total Holes Drilled With Insert</t>
  </si>
  <si>
    <t>Number of Regrinds</t>
  </si>
  <si>
    <t>Depth of Cut</t>
  </si>
  <si>
    <t>Total Inches Drilled With Tool</t>
  </si>
  <si>
    <t>Total Minutes Drilled With Tool</t>
  </si>
  <si>
    <t>Tool Change (Minutes)</t>
  </si>
  <si>
    <t>AMEC Holder Item Number</t>
  </si>
  <si>
    <t>AMEC Holder Cost</t>
  </si>
  <si>
    <t>AMEC Holder Life (# Insert Changes)</t>
  </si>
  <si>
    <t>Diameter</t>
  </si>
  <si>
    <t>RPM</t>
  </si>
  <si>
    <t>IPR</t>
  </si>
  <si>
    <t>IPM</t>
  </si>
  <si>
    <t>Tool Index Time (Seconds)</t>
  </si>
  <si>
    <t>Cycle Time (Seconds)</t>
  </si>
  <si>
    <t>Process Cost/Hole</t>
  </si>
  <si>
    <t>Tooling Cost/Hole</t>
  </si>
  <si>
    <t>Accuport/Step Insert Cost Per Hole</t>
  </si>
  <si>
    <t>Total Cost/Hole</t>
  </si>
  <si>
    <t>Competitive Process</t>
  </si>
  <si>
    <t>Competitive Manufacturer</t>
  </si>
  <si>
    <t>Drill/Insert Item Number</t>
  </si>
  <si>
    <t>Insert/New Drill Cost</t>
  </si>
  <si>
    <t>Insert Life/Index or New Drill Life</t>
  </si>
  <si>
    <t>Holder Item Number (If Needed)</t>
  </si>
  <si>
    <t>Holder Cost (If Needed)</t>
  </si>
  <si>
    <t>Holder Life (# Insert Changes)</t>
  </si>
  <si>
    <t>SFM</t>
  </si>
  <si>
    <t># Passes (1 Minimum)</t>
  </si>
  <si>
    <t>Results</t>
  </si>
  <si>
    <t>Number of Holes Processed</t>
  </si>
  <si>
    <t>AMEC Cost Per Hole</t>
  </si>
  <si>
    <t>Competitive Cost Per Hole</t>
  </si>
  <si>
    <t>AMEC Total Tool Cost</t>
  </si>
  <si>
    <t>Competitive Total Tool Cost</t>
  </si>
  <si>
    <t>Date:</t>
  </si>
  <si>
    <t>AMEC Total Hole Cost</t>
  </si>
  <si>
    <t>Competitive Total Hole Cost</t>
  </si>
  <si>
    <t>Customer:</t>
  </si>
  <si>
    <t>Savings with AMEC Tool</t>
  </si>
  <si>
    <t>%Savings</t>
  </si>
  <si>
    <t>Prepared by:</t>
  </si>
  <si>
    <r>
      <t>Test Number:</t>
    </r>
    <r>
      <rPr>
        <b/>
        <sz val="10"/>
        <rFont val="Arial"/>
        <family val="2"/>
      </rPr>
      <t xml:space="preserve"> </t>
    </r>
  </si>
  <si>
    <r>
      <t>Customer Contact:</t>
    </r>
    <r>
      <rPr>
        <b/>
        <sz val="10"/>
        <rFont val="Arial"/>
        <family val="2"/>
      </rPr>
      <t xml:space="preserve"> </t>
    </r>
  </si>
  <si>
    <t>rev. 2 3/09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</si>
</sst>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&quot;$&quot;#,##0.0000"/>
    <numFmt numFmtId="168" formatCode="&quot;$&quot;#,##0.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/dd/yy"/>
    <numFmt numFmtId="174" formatCode="0.0"/>
    <numFmt numFmtId="175" formatCode="000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5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164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Alignment="1">
      <alignment horizontal="left" indent="1"/>
    </xf>
    <xf numFmtId="0" fontId="0" fillId="33" borderId="0" xfId="0" applyFill="1" applyAlignment="1">
      <alignment horizontal="left" indent="1"/>
    </xf>
    <xf numFmtId="164" fontId="0" fillId="0" borderId="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hidden="1"/>
    </xf>
    <xf numFmtId="0" fontId="4" fillId="35" borderId="0" xfId="0" applyFont="1" applyFill="1" applyAlignment="1" applyProtection="1">
      <alignment horizontal="left" indent="1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right"/>
      <protection hidden="1"/>
    </xf>
    <xf numFmtId="0" fontId="4" fillId="35" borderId="0" xfId="0" applyFont="1" applyFill="1" applyAlignment="1">
      <alignment horizontal="left" indent="1"/>
    </xf>
    <xf numFmtId="3" fontId="0" fillId="34" borderId="10" xfId="0" applyNumberForma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indent="1"/>
    </xf>
    <xf numFmtId="3" fontId="0" fillId="0" borderId="0" xfId="0" applyNumberFormat="1" applyFill="1" applyBorder="1" applyAlignment="1" applyProtection="1">
      <alignment horizontal="right"/>
      <protection hidden="1"/>
    </xf>
    <xf numFmtId="2" fontId="0" fillId="34" borderId="10" xfId="0" applyNumberFormat="1" applyFill="1" applyBorder="1" applyAlignment="1">
      <alignment/>
    </xf>
    <xf numFmtId="2" fontId="0" fillId="0" borderId="0" xfId="0" applyNumberFormat="1" applyFill="1" applyBorder="1" applyAlignment="1" applyProtection="1">
      <alignment/>
      <protection hidden="1"/>
    </xf>
    <xf numFmtId="1" fontId="0" fillId="0" borderId="10" xfId="0" applyNumberFormat="1" applyFill="1" applyBorder="1" applyAlignment="1" applyProtection="1">
      <alignment/>
      <protection locked="0"/>
    </xf>
    <xf numFmtId="168" fontId="0" fillId="34" borderId="10" xfId="0" applyNumberFormat="1" applyFill="1" applyBorder="1" applyAlignment="1">
      <alignment/>
    </xf>
    <xf numFmtId="168" fontId="0" fillId="0" borderId="0" xfId="0" applyNumberFormat="1" applyFill="1" applyBorder="1" applyAlignment="1" applyProtection="1">
      <alignment/>
      <protection hidden="1"/>
    </xf>
    <xf numFmtId="168" fontId="0" fillId="0" borderId="0" xfId="0" applyNumberFormat="1" applyFill="1" applyBorder="1" applyAlignment="1">
      <alignment/>
    </xf>
    <xf numFmtId="168" fontId="0" fillId="33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indent="1"/>
    </xf>
    <xf numFmtId="164" fontId="0" fillId="34" borderId="10" xfId="0" applyNumberFormat="1" applyFill="1" applyBorder="1" applyAlignment="1">
      <alignment/>
    </xf>
    <xf numFmtId="0" fontId="6" fillId="0" borderId="0" xfId="0" applyFont="1" applyBorder="1" applyAlignment="1" applyProtection="1">
      <alignment horizontal="left" indent="5"/>
      <protection/>
    </xf>
    <xf numFmtId="173" fontId="0" fillId="0" borderId="10" xfId="0" applyNumberForma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10" fontId="0" fillId="34" borderId="10" xfId="0" applyNumberFormat="1" applyFill="1" applyBorder="1" applyAlignment="1">
      <alignment/>
    </xf>
    <xf numFmtId="168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12</xdr:col>
      <xdr:colOff>57150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17" t="35939" r="5200"/>
        <a:stretch>
          <a:fillRect/>
        </a:stretch>
      </xdr:blipFill>
      <xdr:spPr>
        <a:xfrm>
          <a:off x="9525" y="76200"/>
          <a:ext cx="10496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tabSelected="1" zoomScalePageLayoutView="0" workbookViewId="0" topLeftCell="A1">
      <selection activeCell="T25" sqref="T25"/>
    </sheetView>
  </sheetViews>
  <sheetFormatPr defaultColWidth="8.8515625" defaultRowHeight="12.75"/>
  <cols>
    <col min="1" max="1" width="38.421875" style="0" customWidth="1"/>
    <col min="2" max="2" width="0.42578125" style="0" customWidth="1"/>
    <col min="3" max="3" width="15.7109375" style="0" customWidth="1"/>
    <col min="4" max="4" width="0.42578125" style="0" customWidth="1"/>
    <col min="5" max="5" width="34.28125" style="0" customWidth="1"/>
    <col min="6" max="6" width="0.42578125" style="0" customWidth="1"/>
    <col min="7" max="7" width="15.7109375" style="0" customWidth="1"/>
    <col min="8" max="8" width="0.42578125" style="0" customWidth="1"/>
    <col min="9" max="9" width="34.28125" style="0" customWidth="1"/>
    <col min="10" max="10" width="0.42578125" style="0" customWidth="1"/>
    <col min="11" max="11" width="15.7109375" style="0" customWidth="1"/>
    <col min="12" max="12" width="0.42578125" style="0" customWidth="1"/>
  </cols>
  <sheetData>
    <row r="1" spans="1:11" ht="99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8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9" ht="12.75">
      <c r="A3" s="1"/>
      <c r="E3" s="2"/>
      <c r="I3" s="2"/>
    </row>
    <row r="4" spans="1:9" ht="12.75">
      <c r="A4" s="2"/>
      <c r="E4" s="2"/>
      <c r="I4" s="2"/>
    </row>
    <row r="5" spans="1:9" ht="12.75">
      <c r="A5" s="1" t="s">
        <v>1</v>
      </c>
      <c r="C5" s="3"/>
      <c r="E5" s="1"/>
      <c r="I5" s="2"/>
    </row>
    <row r="6" spans="1:9" ht="12.75">
      <c r="A6" s="1"/>
      <c r="C6" s="4"/>
      <c r="E6" s="1"/>
      <c r="I6" s="2"/>
    </row>
    <row r="7" spans="1:11" ht="18">
      <c r="A7" s="5" t="s">
        <v>2</v>
      </c>
      <c r="B7" s="6"/>
      <c r="C7" s="7"/>
      <c r="D7" s="6"/>
      <c r="E7" s="8"/>
      <c r="F7" s="6"/>
      <c r="G7" s="6"/>
      <c r="H7" s="6"/>
      <c r="I7" s="9"/>
      <c r="J7" s="6"/>
      <c r="K7" s="6"/>
    </row>
    <row r="8" spans="1:9" ht="12.75">
      <c r="A8" s="1"/>
      <c r="C8" s="10"/>
      <c r="E8" s="2"/>
      <c r="I8" s="2"/>
    </row>
    <row r="9" spans="1:9" ht="12.75">
      <c r="A9" s="1" t="s">
        <v>3</v>
      </c>
      <c r="C9" s="11"/>
      <c r="E9" s="1" t="s">
        <v>4</v>
      </c>
      <c r="G9" s="11"/>
      <c r="I9" s="2"/>
    </row>
    <row r="10" spans="1:9" ht="12.75">
      <c r="A10" s="1"/>
      <c r="C10" s="12"/>
      <c r="E10" s="1" t="s">
        <v>5</v>
      </c>
      <c r="G10" s="13">
        <v>1</v>
      </c>
      <c r="I10" s="2"/>
    </row>
    <row r="11" spans="1:9" ht="12.75">
      <c r="A11" s="1" t="s">
        <v>6</v>
      </c>
      <c r="C11" s="3">
        <v>0</v>
      </c>
      <c r="E11" s="1" t="s">
        <v>7</v>
      </c>
      <c r="G11" s="3">
        <v>0</v>
      </c>
      <c r="I11" s="2"/>
    </row>
    <row r="12" spans="1:9" ht="12.75">
      <c r="A12" s="1" t="s">
        <v>8</v>
      </c>
      <c r="C12" s="11">
        <v>0</v>
      </c>
      <c r="E12" s="1" t="s">
        <v>9</v>
      </c>
      <c r="G12" s="11">
        <v>0</v>
      </c>
      <c r="I12" s="2"/>
    </row>
    <row r="13" spans="1:9" ht="12.75">
      <c r="A13" s="1" t="s">
        <v>10</v>
      </c>
      <c r="C13" s="3">
        <v>0</v>
      </c>
      <c r="D13" s="14">
        <f>IF(C14=0,0,(C13/C14))</f>
        <v>0</v>
      </c>
      <c r="E13" s="1" t="s">
        <v>11</v>
      </c>
      <c r="G13" s="11">
        <v>1</v>
      </c>
      <c r="H13" s="14">
        <f>IF(G12=0,0,(G12*G13))</f>
        <v>0</v>
      </c>
      <c r="I13" s="2"/>
    </row>
    <row r="14" spans="1:9" ht="12.75">
      <c r="A14" s="1" t="s">
        <v>12</v>
      </c>
      <c r="C14" s="15">
        <v>0</v>
      </c>
      <c r="E14" s="1" t="s">
        <v>13</v>
      </c>
      <c r="G14" s="16">
        <f>(G12*G13)</f>
        <v>0</v>
      </c>
      <c r="I14" s="2"/>
    </row>
    <row r="15" spans="1:9" ht="12.75">
      <c r="A15" s="1" t="s">
        <v>14</v>
      </c>
      <c r="C15" s="15"/>
      <c r="D15" s="14">
        <f>((C14*C15)+C12)</f>
        <v>0</v>
      </c>
      <c r="E15" s="1"/>
      <c r="G15" s="17"/>
      <c r="H15" s="14">
        <f>(G14*G15)</f>
        <v>0</v>
      </c>
      <c r="I15" s="2"/>
    </row>
    <row r="16" spans="1:9" ht="12.75">
      <c r="A16" s="1" t="s">
        <v>15</v>
      </c>
      <c r="C16" s="11">
        <v>0</v>
      </c>
      <c r="E16" s="1"/>
      <c r="G16" s="18"/>
      <c r="I16" s="2"/>
    </row>
    <row r="17" spans="1:9" ht="12.75">
      <c r="A17" s="1" t="s">
        <v>16</v>
      </c>
      <c r="C17" s="16">
        <f>(D15*C16)</f>
        <v>0</v>
      </c>
      <c r="D17" s="14"/>
      <c r="E17" s="1"/>
      <c r="G17" s="17"/>
      <c r="H17" s="14"/>
      <c r="I17" s="2"/>
    </row>
    <row r="18" spans="1:9" ht="12.75">
      <c r="A18" s="1" t="s">
        <v>17</v>
      </c>
      <c r="C18" s="16">
        <f>(D15*C29)/60</f>
        <v>0</v>
      </c>
      <c r="D18" s="14"/>
      <c r="E18" s="1"/>
      <c r="G18" s="17"/>
      <c r="H18" s="14"/>
      <c r="I18" s="2"/>
    </row>
    <row r="19" spans="1:9" ht="12.75">
      <c r="A19" s="1" t="s">
        <v>18</v>
      </c>
      <c r="C19" s="11">
        <v>0</v>
      </c>
      <c r="E19" s="1"/>
      <c r="G19" s="19"/>
      <c r="I19" s="2"/>
    </row>
    <row r="20" spans="1:9" ht="12.75">
      <c r="A20" s="1" t="s">
        <v>19</v>
      </c>
      <c r="C20" s="11"/>
      <c r="E20" s="1"/>
      <c r="G20" s="20"/>
      <c r="I20" s="2"/>
    </row>
    <row r="21" spans="1:9" ht="12.75">
      <c r="A21" s="1" t="s">
        <v>20</v>
      </c>
      <c r="C21" s="3">
        <v>0</v>
      </c>
      <c r="E21" s="1"/>
      <c r="G21" s="21"/>
      <c r="I21" s="2"/>
    </row>
    <row r="22" spans="1:9" ht="12.75">
      <c r="A22" s="1" t="s">
        <v>21</v>
      </c>
      <c r="C22" s="11">
        <v>0</v>
      </c>
      <c r="E22" s="1"/>
      <c r="G22" s="20"/>
      <c r="I22" s="2"/>
    </row>
    <row r="23" spans="1:9" ht="12.75">
      <c r="A23" s="1" t="s">
        <v>22</v>
      </c>
      <c r="C23" s="22">
        <v>0</v>
      </c>
      <c r="E23" s="1"/>
      <c r="G23" s="23"/>
      <c r="I23" s="2"/>
    </row>
    <row r="24" spans="1:9" ht="12.75">
      <c r="A24" s="24" t="s">
        <v>23</v>
      </c>
      <c r="C24" s="25">
        <v>0</v>
      </c>
      <c r="E24" s="26"/>
      <c r="G24" s="27"/>
      <c r="I24" s="2"/>
    </row>
    <row r="25" spans="1:9" ht="12.75">
      <c r="A25" s="28" t="str">
        <f>IF(A24="SFM","RPM","SFM")</f>
        <v>SFM</v>
      </c>
      <c r="C25" s="29">
        <f>IF(C24=0,0,IF(A24="SFM",(C24*12)/(PI()*C23),(C24*PI()*C23)/12))</f>
        <v>0</v>
      </c>
      <c r="E25" s="30"/>
      <c r="G25" s="31"/>
      <c r="I25" s="2"/>
    </row>
    <row r="26" spans="1:9" ht="12.75">
      <c r="A26" s="1" t="s">
        <v>24</v>
      </c>
      <c r="C26" s="11">
        <v>0</v>
      </c>
      <c r="E26" s="1"/>
      <c r="G26" s="20"/>
      <c r="I26" s="2"/>
    </row>
    <row r="27" spans="1:9" ht="12.75">
      <c r="A27" s="1" t="s">
        <v>25</v>
      </c>
      <c r="C27" s="32">
        <f>IF(A24="RPM",(C24*C26),(C25*C26))</f>
        <v>0</v>
      </c>
      <c r="E27" s="1"/>
      <c r="G27" s="33"/>
      <c r="I27" s="2"/>
    </row>
    <row r="28" spans="1:9" ht="12.75">
      <c r="A28" s="1" t="s">
        <v>26</v>
      </c>
      <c r="C28" s="34">
        <v>0</v>
      </c>
      <c r="E28" s="1"/>
      <c r="G28" s="33"/>
      <c r="I28" s="2"/>
    </row>
    <row r="29" spans="1:9" ht="12.75">
      <c r="A29" s="1" t="s">
        <v>27</v>
      </c>
      <c r="C29" s="32">
        <f>IF(C27=0,0,(((C16)/C27)*60)+C28)</f>
        <v>0</v>
      </c>
      <c r="E29" s="1"/>
      <c r="G29" s="33"/>
      <c r="I29" s="2"/>
    </row>
    <row r="30" spans="1:9" ht="12.75">
      <c r="A30" s="1" t="s">
        <v>28</v>
      </c>
      <c r="C30" s="35">
        <f>IF(C29=0,0,((C29/60)*(C5/60)+(C19*(1+C15))/(C5/60)/D15))</f>
        <v>0</v>
      </c>
      <c r="E30" s="1"/>
      <c r="G30" s="36"/>
      <c r="I30" s="2"/>
    </row>
    <row r="31" spans="1:9" ht="12.75">
      <c r="A31" s="1" t="s">
        <v>29</v>
      </c>
      <c r="C31" s="35">
        <f>IF(C29=0,0,((C11)+(C13*C15)+IF(C21=0,0,(C21/C22)))/D15)</f>
        <v>0</v>
      </c>
      <c r="E31" s="1" t="s">
        <v>30</v>
      </c>
      <c r="G31" s="35">
        <f>IF(G12=0,0,((G11*G10)/H13))</f>
        <v>0</v>
      </c>
      <c r="I31" s="2"/>
    </row>
    <row r="32" spans="1:9" ht="12.75">
      <c r="A32" s="1" t="s">
        <v>31</v>
      </c>
      <c r="C32" s="35">
        <f>(C30+C31)</f>
        <v>0</v>
      </c>
      <c r="E32" s="1"/>
      <c r="G32" s="37"/>
      <c r="I32" s="2"/>
    </row>
    <row r="33" spans="1:9" ht="12.75">
      <c r="A33" s="1"/>
      <c r="C33" s="37"/>
      <c r="E33" s="1"/>
      <c r="G33" s="37"/>
      <c r="I33" s="2"/>
    </row>
    <row r="34" spans="1:11" ht="18">
      <c r="A34" s="5" t="s">
        <v>32</v>
      </c>
      <c r="B34" s="6"/>
      <c r="C34" s="38"/>
      <c r="D34" s="6"/>
      <c r="E34" s="8"/>
      <c r="F34" s="6"/>
      <c r="G34" s="38"/>
      <c r="H34" s="6"/>
      <c r="I34" s="9"/>
      <c r="J34" s="6"/>
      <c r="K34" s="6"/>
    </row>
    <row r="35" spans="1:9" ht="12.75">
      <c r="A35" s="2"/>
      <c r="E35" s="2"/>
      <c r="I35" s="2"/>
    </row>
    <row r="36" spans="1:11" ht="12.75">
      <c r="A36" s="1" t="s">
        <v>33</v>
      </c>
      <c r="C36" s="11"/>
      <c r="E36" s="1" t="s">
        <v>33</v>
      </c>
      <c r="G36" s="11"/>
      <c r="I36" s="1" t="s">
        <v>33</v>
      </c>
      <c r="K36" s="11"/>
    </row>
    <row r="37" spans="1:12" ht="12.75">
      <c r="A37" s="2"/>
      <c r="E37" s="2"/>
      <c r="H37" s="39"/>
      <c r="I37" s="2"/>
      <c r="L37" s="39"/>
    </row>
    <row r="38" spans="1:11" ht="12.75">
      <c r="A38" s="1" t="s">
        <v>34</v>
      </c>
      <c r="C38" s="11"/>
      <c r="E38" s="1" t="s">
        <v>34</v>
      </c>
      <c r="G38" s="11"/>
      <c r="I38" s="1" t="s">
        <v>34</v>
      </c>
      <c r="K38" s="11"/>
    </row>
    <row r="39" spans="1:11" ht="12.75">
      <c r="A39" s="1" t="s">
        <v>5</v>
      </c>
      <c r="C39" s="13">
        <v>1</v>
      </c>
      <c r="E39" s="1" t="s">
        <v>5</v>
      </c>
      <c r="G39" s="13">
        <v>1</v>
      </c>
      <c r="I39" s="1" t="s">
        <v>5</v>
      </c>
      <c r="K39" s="13">
        <v>1</v>
      </c>
    </row>
    <row r="40" spans="1:11" ht="12.75">
      <c r="A40" s="1" t="s">
        <v>35</v>
      </c>
      <c r="C40" s="3">
        <v>0</v>
      </c>
      <c r="E40" s="1" t="s">
        <v>35</v>
      </c>
      <c r="G40" s="3">
        <v>0</v>
      </c>
      <c r="I40" s="1" t="s">
        <v>35</v>
      </c>
      <c r="K40" s="3">
        <v>0</v>
      </c>
    </row>
    <row r="41" spans="1:12" ht="12.75">
      <c r="A41" s="1" t="s">
        <v>36</v>
      </c>
      <c r="C41" s="11">
        <v>0</v>
      </c>
      <c r="D41" s="14">
        <f>(C41*C42)</f>
        <v>0</v>
      </c>
      <c r="E41" s="1" t="s">
        <v>36</v>
      </c>
      <c r="G41" s="11">
        <v>0</v>
      </c>
      <c r="H41" s="14">
        <f>(G41*G42)</f>
        <v>0</v>
      </c>
      <c r="I41" s="1" t="s">
        <v>36</v>
      </c>
      <c r="K41" s="11">
        <v>0</v>
      </c>
      <c r="L41" s="14">
        <f>(K41*K42)</f>
        <v>0</v>
      </c>
    </row>
    <row r="42" spans="1:12" ht="12.75">
      <c r="A42" s="1" t="s">
        <v>11</v>
      </c>
      <c r="C42" s="11">
        <v>1</v>
      </c>
      <c r="D42" s="14">
        <f>D45+D41</f>
        <v>0</v>
      </c>
      <c r="E42" s="1" t="s">
        <v>11</v>
      </c>
      <c r="G42" s="11">
        <v>1</v>
      </c>
      <c r="H42" s="14">
        <f>H45+H41</f>
        <v>0</v>
      </c>
      <c r="I42" s="1" t="s">
        <v>11</v>
      </c>
      <c r="K42" s="11">
        <v>1</v>
      </c>
      <c r="L42" s="14">
        <f>L45+L41</f>
        <v>0</v>
      </c>
    </row>
    <row r="43" spans="1:12" ht="12.75">
      <c r="A43" s="1" t="s">
        <v>10</v>
      </c>
      <c r="C43" s="3">
        <v>0</v>
      </c>
      <c r="D43" s="14">
        <f>IF(C44=0,0,(C43/C44))</f>
        <v>0</v>
      </c>
      <c r="E43" s="1" t="s">
        <v>10</v>
      </c>
      <c r="G43" s="3">
        <v>0</v>
      </c>
      <c r="H43" s="14">
        <f>IF(G44=0,0,(G43/G44))</f>
        <v>0</v>
      </c>
      <c r="I43" s="1" t="s">
        <v>10</v>
      </c>
      <c r="K43" s="3">
        <v>0</v>
      </c>
      <c r="L43" s="14">
        <f>IF(K44=0,0,(K43/K44))</f>
        <v>0</v>
      </c>
    </row>
    <row r="44" spans="1:11" ht="12.75">
      <c r="A44" s="1" t="s">
        <v>12</v>
      </c>
      <c r="C44" s="15">
        <v>0</v>
      </c>
      <c r="E44" s="1" t="s">
        <v>12</v>
      </c>
      <c r="G44" s="15">
        <v>0</v>
      </c>
      <c r="I44" s="1" t="s">
        <v>12</v>
      </c>
      <c r="K44" s="15">
        <v>0</v>
      </c>
    </row>
    <row r="45" spans="1:12" ht="12.75">
      <c r="A45" s="1" t="s">
        <v>14</v>
      </c>
      <c r="C45" s="15">
        <v>0</v>
      </c>
      <c r="D45" s="14">
        <f>(C44*C45)</f>
        <v>0</v>
      </c>
      <c r="E45" s="1" t="s">
        <v>14</v>
      </c>
      <c r="G45" s="15">
        <v>0</v>
      </c>
      <c r="H45" s="14">
        <f>(G44*G45)</f>
        <v>0</v>
      </c>
      <c r="I45" s="1" t="s">
        <v>14</v>
      </c>
      <c r="K45" s="15">
        <v>0</v>
      </c>
      <c r="L45" s="14">
        <f>(K44*K45)</f>
        <v>0</v>
      </c>
    </row>
    <row r="46" spans="1:11" ht="12.75">
      <c r="A46" s="1" t="s">
        <v>15</v>
      </c>
      <c r="C46" s="40">
        <v>0</v>
      </c>
      <c r="E46" s="1" t="s">
        <v>15</v>
      </c>
      <c r="G46" s="40">
        <v>0</v>
      </c>
      <c r="I46" s="1" t="s">
        <v>15</v>
      </c>
      <c r="K46" s="40">
        <v>0</v>
      </c>
    </row>
    <row r="47" spans="1:12" ht="12.75">
      <c r="A47" s="1" t="s">
        <v>16</v>
      </c>
      <c r="C47" s="16">
        <f>(D42*C46)</f>
        <v>0</v>
      </c>
      <c r="D47" s="14"/>
      <c r="E47" s="1" t="s">
        <v>16</v>
      </c>
      <c r="G47" s="16">
        <f>(H42*G46)</f>
        <v>0</v>
      </c>
      <c r="H47" s="14"/>
      <c r="I47" s="1" t="s">
        <v>16</v>
      </c>
      <c r="K47" s="16">
        <f>(L42*K46)</f>
        <v>0</v>
      </c>
      <c r="L47" s="14"/>
    </row>
    <row r="48" spans="1:12" ht="12.75">
      <c r="A48" s="1" t="s">
        <v>17</v>
      </c>
      <c r="C48" s="16">
        <f>(D42*C60)/60</f>
        <v>0</v>
      </c>
      <c r="D48" s="14"/>
      <c r="E48" s="1" t="s">
        <v>17</v>
      </c>
      <c r="G48" s="16">
        <f>(H42*G60)/60</f>
        <v>0</v>
      </c>
      <c r="H48" s="14"/>
      <c r="I48" s="1" t="s">
        <v>17</v>
      </c>
      <c r="K48" s="16">
        <f>(L42*K60)/60</f>
        <v>0</v>
      </c>
      <c r="L48" s="14"/>
    </row>
    <row r="49" spans="1:11" ht="12.75">
      <c r="A49" s="1" t="s">
        <v>18</v>
      </c>
      <c r="C49" s="11">
        <v>0</v>
      </c>
      <c r="E49" s="1" t="s">
        <v>18</v>
      </c>
      <c r="G49" s="11">
        <v>0</v>
      </c>
      <c r="I49" s="1" t="s">
        <v>18</v>
      </c>
      <c r="K49" s="11">
        <v>0</v>
      </c>
    </row>
    <row r="50" spans="1:11" ht="12.75">
      <c r="A50" s="1" t="s">
        <v>37</v>
      </c>
      <c r="C50" s="11">
        <v>0</v>
      </c>
      <c r="E50" s="1" t="s">
        <v>37</v>
      </c>
      <c r="G50" s="11"/>
      <c r="I50" s="1" t="s">
        <v>37</v>
      </c>
      <c r="K50" s="11"/>
    </row>
    <row r="51" spans="1:11" ht="12.75">
      <c r="A51" s="1" t="s">
        <v>38</v>
      </c>
      <c r="C51" s="3">
        <v>0</v>
      </c>
      <c r="E51" s="1" t="s">
        <v>38</v>
      </c>
      <c r="G51" s="3">
        <v>0</v>
      </c>
      <c r="I51" s="1" t="s">
        <v>38</v>
      </c>
      <c r="K51" s="3">
        <v>0</v>
      </c>
    </row>
    <row r="52" spans="1:11" ht="12.75">
      <c r="A52" s="1" t="s">
        <v>39</v>
      </c>
      <c r="C52" s="11">
        <v>0</v>
      </c>
      <c r="E52" s="1" t="s">
        <v>39</v>
      </c>
      <c r="G52" s="11">
        <v>0</v>
      </c>
      <c r="I52" s="1" t="s">
        <v>39</v>
      </c>
      <c r="K52" s="11">
        <v>0</v>
      </c>
    </row>
    <row r="53" spans="1:11" ht="12.75">
      <c r="A53" s="1" t="s">
        <v>22</v>
      </c>
      <c r="C53" s="22">
        <v>0</v>
      </c>
      <c r="E53" s="1" t="s">
        <v>22</v>
      </c>
      <c r="G53" s="22">
        <v>0</v>
      </c>
      <c r="I53" s="1" t="s">
        <v>22</v>
      </c>
      <c r="K53" s="22">
        <v>0</v>
      </c>
    </row>
    <row r="54" spans="1:11" ht="12.75">
      <c r="A54" s="24" t="s">
        <v>23</v>
      </c>
      <c r="C54" s="25">
        <v>0</v>
      </c>
      <c r="D54" s="41"/>
      <c r="E54" s="24" t="s">
        <v>40</v>
      </c>
      <c r="G54" s="25">
        <v>0</v>
      </c>
      <c r="I54" s="24" t="s">
        <v>40</v>
      </c>
      <c r="K54" s="25">
        <v>0</v>
      </c>
    </row>
    <row r="55" spans="1:11" ht="12.75">
      <c r="A55" s="28" t="str">
        <f>IF(A54="SFM","RPM","SFM")</f>
        <v>SFM</v>
      </c>
      <c r="C55" s="29">
        <f>IF(C54=0,0,IF(A54="SFM",(C54*12)/(PI()*C53),(C54*PI()*C53)/12))</f>
        <v>0</v>
      </c>
      <c r="D55" s="42"/>
      <c r="E55" s="28" t="str">
        <f>IF(E54="SFM","RPM","SFM")</f>
        <v>RPM</v>
      </c>
      <c r="G55" s="29">
        <f>IF(G54=0,0,IF(E54="SFM",(G54*12)/(PI()*G53),(G54*PI()*G53)/12))</f>
        <v>0</v>
      </c>
      <c r="I55" s="28" t="str">
        <f>IF(I54="SFM","RPM","SFM")</f>
        <v>RPM</v>
      </c>
      <c r="K55" s="29">
        <f>IF(K54=0,0,IF(I54="SFM",(K54*12)/(PI()*K53),(K54*PI()*K53)/12))</f>
        <v>0</v>
      </c>
    </row>
    <row r="56" spans="1:11" ht="12.75">
      <c r="A56" s="1" t="s">
        <v>24</v>
      </c>
      <c r="C56" s="11">
        <v>0</v>
      </c>
      <c r="E56" s="1" t="s">
        <v>24</v>
      </c>
      <c r="G56" s="11">
        <v>0</v>
      </c>
      <c r="I56" s="1" t="s">
        <v>24</v>
      </c>
      <c r="K56" s="11">
        <v>0</v>
      </c>
    </row>
    <row r="57" spans="1:11" ht="12.75">
      <c r="A57" s="1" t="s">
        <v>25</v>
      </c>
      <c r="C57" s="32">
        <f>IF(A54="RPM",(C54*C56),(C55*C56))</f>
        <v>0</v>
      </c>
      <c r="E57" s="1" t="s">
        <v>25</v>
      </c>
      <c r="G57" s="32">
        <f>IF(E54="RPM",(G54*G56),(G55*G56))</f>
        <v>0</v>
      </c>
      <c r="I57" s="1" t="s">
        <v>25</v>
      </c>
      <c r="K57" s="32">
        <f>IF(I54="RPM",(K54*K56),(K55*K56))</f>
        <v>0</v>
      </c>
    </row>
    <row r="58" spans="1:11" ht="12.75">
      <c r="A58" s="1" t="s">
        <v>26</v>
      </c>
      <c r="C58" s="34">
        <v>0</v>
      </c>
      <c r="E58" s="1" t="s">
        <v>26</v>
      </c>
      <c r="G58" s="34">
        <v>0</v>
      </c>
      <c r="I58" s="1" t="s">
        <v>26</v>
      </c>
      <c r="K58" s="34">
        <v>0</v>
      </c>
    </row>
    <row r="59" spans="1:11" ht="12.75">
      <c r="A59" s="1" t="s">
        <v>41</v>
      </c>
      <c r="C59" s="11">
        <v>1</v>
      </c>
      <c r="E59" s="1" t="s">
        <v>41</v>
      </c>
      <c r="G59" s="11">
        <v>1</v>
      </c>
      <c r="I59" s="1" t="s">
        <v>41</v>
      </c>
      <c r="K59" s="11">
        <v>1</v>
      </c>
    </row>
    <row r="60" spans="1:11" ht="12.75">
      <c r="A60" s="1" t="s">
        <v>27</v>
      </c>
      <c r="C60" s="32">
        <f>IF(C57=0,0,(((C46*C59)/C57)*60)+C58)</f>
        <v>0</v>
      </c>
      <c r="E60" s="1" t="s">
        <v>27</v>
      </c>
      <c r="G60" s="32">
        <f>IF(G57=0,0,(((G46*G59)/G57)*60)+G58)</f>
        <v>0</v>
      </c>
      <c r="I60" s="1" t="s">
        <v>27</v>
      </c>
      <c r="K60" s="32">
        <f>IF(K57=0,0,(((K46*K59)/K57)*60)+K58)</f>
        <v>0</v>
      </c>
    </row>
    <row r="61" spans="1:11" ht="12.75">
      <c r="A61" s="1" t="s">
        <v>28</v>
      </c>
      <c r="C61" s="35">
        <f>IF(C57=0,0,((C60/60)*(C5/60)+(C49*(1+C45))/(C5/60)/D42))</f>
        <v>0</v>
      </c>
      <c r="E61" s="1" t="s">
        <v>28</v>
      </c>
      <c r="G61" s="35">
        <f>IF(C5=0,0,IF(G53=0,0,((G60/60)*(C5/60)+(IF(G49=0,0,G49*(1+G45)))/(C5/60)/(IF(H42=0,G41,H42)))))</f>
        <v>0</v>
      </c>
      <c r="I61" s="1" t="s">
        <v>28</v>
      </c>
      <c r="K61" s="35">
        <f>IF(C5=0,0,IF(K53=0,0,((K60/60)*(C5/60)+(IF(K49=0,0,K49*(1+K45)))/(C5/60)/(IF(K42=0,L42,K41)))))</f>
        <v>0</v>
      </c>
    </row>
    <row r="62" spans="1:11" ht="12.75">
      <c r="A62" s="1" t="s">
        <v>29</v>
      </c>
      <c r="C62" s="35">
        <f>IF(C40=0,0,(((C40*C39)+(C43*C45)+IF(C51=0,0,(C51/C52)))/D42))</f>
        <v>0</v>
      </c>
      <c r="E62" s="1" t="s">
        <v>29</v>
      </c>
      <c r="G62" s="35">
        <f>IF(G40=0,0,((G40*G39)+(G43*G45)+IF(G51=0,0,(G51/G52)))/H42)</f>
        <v>0</v>
      </c>
      <c r="I62" s="1" t="s">
        <v>29</v>
      </c>
      <c r="K62" s="35">
        <f>IF(K40=0,0,((K40*K39)+(K43*K45)+IF(K51=0,0,(K51/K52)))/L42)</f>
        <v>0</v>
      </c>
    </row>
    <row r="63" spans="1:11" ht="12.75">
      <c r="A63" s="1" t="s">
        <v>31</v>
      </c>
      <c r="C63" s="35">
        <f>(C61+C62)</f>
        <v>0</v>
      </c>
      <c r="E63" s="1" t="s">
        <v>31</v>
      </c>
      <c r="G63" s="35">
        <f>(G61+G62)</f>
        <v>0</v>
      </c>
      <c r="I63" s="1" t="s">
        <v>31</v>
      </c>
      <c r="K63" s="35">
        <f>(K61+K62)</f>
        <v>0</v>
      </c>
    </row>
    <row r="64" spans="1:11" ht="12.75">
      <c r="A64" s="1"/>
      <c r="C64" s="37"/>
      <c r="D64" s="43"/>
      <c r="E64" s="44"/>
      <c r="F64" s="43"/>
      <c r="G64" s="37"/>
      <c r="H64" s="43"/>
      <c r="I64" s="44"/>
      <c r="J64" s="43"/>
      <c r="K64" s="37"/>
    </row>
    <row r="65" spans="1:11" ht="18">
      <c r="A65" s="5" t="s">
        <v>42</v>
      </c>
      <c r="B65" s="6"/>
      <c r="C65" s="38"/>
      <c r="D65" s="6"/>
      <c r="E65" s="8"/>
      <c r="F65" s="6"/>
      <c r="G65" s="38"/>
      <c r="H65" s="6"/>
      <c r="I65" s="8"/>
      <c r="J65" s="6"/>
      <c r="K65" s="38"/>
    </row>
    <row r="66" spans="1:9" ht="12.75">
      <c r="A66" s="1"/>
      <c r="E66" s="1"/>
      <c r="I66" s="2"/>
    </row>
    <row r="67" spans="1:9" ht="12.75">
      <c r="A67" s="1" t="s">
        <v>43</v>
      </c>
      <c r="C67" s="11">
        <v>0</v>
      </c>
      <c r="E67" s="1"/>
      <c r="I67" s="2"/>
    </row>
    <row r="68" spans="1:5" ht="12.75">
      <c r="A68" s="1"/>
      <c r="E68" s="1"/>
    </row>
    <row r="69" spans="1:7" ht="12.75">
      <c r="A69" s="1" t="s">
        <v>44</v>
      </c>
      <c r="C69" s="35">
        <f>SUM(C32+G31)</f>
        <v>0</v>
      </c>
      <c r="E69" s="1" t="s">
        <v>45</v>
      </c>
      <c r="G69" s="35">
        <f>SUM(C63+G63+K63)</f>
        <v>0</v>
      </c>
    </row>
    <row r="70" spans="1:5" ht="12.75">
      <c r="A70" s="1"/>
      <c r="E70" s="1"/>
    </row>
    <row r="71" spans="1:7" ht="12.75">
      <c r="A71" s="1" t="s">
        <v>46</v>
      </c>
      <c r="C71" s="45">
        <f>(C31+G31)*C67</f>
        <v>0</v>
      </c>
      <c r="E71" s="1" t="s">
        <v>47</v>
      </c>
      <c r="G71" s="45">
        <f>(C62+G62+K62)*C67</f>
        <v>0</v>
      </c>
    </row>
    <row r="72" spans="1:11" ht="12.75">
      <c r="A72" s="1"/>
      <c r="E72" s="1"/>
      <c r="I72" s="46" t="s">
        <v>48</v>
      </c>
      <c r="K72" s="47"/>
    </row>
    <row r="73" spans="1:11" ht="12.75">
      <c r="A73" s="1" t="s">
        <v>49</v>
      </c>
      <c r="C73" s="45">
        <f>(C69*C67)</f>
        <v>0</v>
      </c>
      <c r="E73" s="1" t="s">
        <v>50</v>
      </c>
      <c r="G73" s="45">
        <f>(G69*C67)</f>
        <v>0</v>
      </c>
      <c r="I73" s="46" t="s">
        <v>55</v>
      </c>
      <c r="K73" s="48"/>
    </row>
    <row r="74" spans="1:11" ht="12.75">
      <c r="A74" s="1"/>
      <c r="E74" s="2"/>
      <c r="I74" s="46" t="s">
        <v>51</v>
      </c>
      <c r="K74" s="48"/>
    </row>
    <row r="75" spans="1:11" ht="12.75">
      <c r="A75" s="1" t="s">
        <v>52</v>
      </c>
      <c r="C75" s="45">
        <f>SUM(G73-C73)</f>
        <v>0</v>
      </c>
      <c r="E75" s="2"/>
      <c r="I75" s="46" t="s">
        <v>56</v>
      </c>
      <c r="K75" s="49"/>
    </row>
    <row r="76" spans="1:11" ht="12.75">
      <c r="A76" s="1" t="s">
        <v>53</v>
      </c>
      <c r="C76" s="50">
        <f>IF(C73=0,0,SUM(1-(C73/G73)))</f>
        <v>0</v>
      </c>
      <c r="E76" s="2"/>
      <c r="I76" s="46" t="s">
        <v>54</v>
      </c>
      <c r="K76" s="49"/>
    </row>
    <row r="77" spans="1:11" ht="12.75">
      <c r="A77" s="2" t="s">
        <v>57</v>
      </c>
      <c r="E77" s="2"/>
      <c r="I77" s="46"/>
      <c r="K77" s="51"/>
    </row>
    <row r="78" spans="1:9" ht="12.75">
      <c r="A78" s="2"/>
      <c r="E78" s="2"/>
      <c r="I78" s="2"/>
    </row>
  </sheetData>
  <sheetProtection password="CA55" sheet="1" objects="1" scenarios="1"/>
  <mergeCells count="2">
    <mergeCell ref="A2:L2"/>
    <mergeCell ref="A1:K1"/>
  </mergeCells>
  <dataValidations count="2">
    <dataValidation type="list" allowBlank="1" showInputMessage="1" showErrorMessage="1" prompt="Please indicate SFM or RPM&#10;" sqref="A24 E54 E24 A54 I54">
      <formula1>"SFM, RPM"</formula1>
    </dataValidation>
    <dataValidation allowBlank="1" showInputMessage="1" showErrorMessage="1" promptTitle="SFM/RPM Select" prompt="Please indicate SFM or RPM using menu to left." sqref="C54 G54 G24 C24 K54"/>
  </dataValidations>
  <printOptions/>
  <pageMargins left="0.5" right="0.5" top="1" bottom="1" header="0.5" footer="0.5"/>
  <pageSetup fitToHeight="1" fitToWidth="1" horizontalDpi="600" verticalDpi="600" orientation="portrait" scale="61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Allied Machine &amp;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Alpeter</dc:creator>
  <cp:keywords/>
  <dc:description/>
  <cp:lastModifiedBy>Microsoft Office User</cp:lastModifiedBy>
  <dcterms:created xsi:type="dcterms:W3CDTF">2009-03-19T20:15:51Z</dcterms:created>
  <dcterms:modified xsi:type="dcterms:W3CDTF">2018-05-22T15:35:14Z</dcterms:modified>
  <cp:category/>
  <cp:version/>
  <cp:contentType/>
  <cp:contentStatus/>
</cp:coreProperties>
</file>